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审核表" sheetId="2" r:id="rId1"/>
    <sheet name="汇总表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<sst xmlns="http://schemas.openxmlformats.org/spreadsheetml/2006/main" count="180" uniqueCount="91">
  <si>
    <t>济源职业技术学校
2025年申报中级教师材料审核表</t>
  </si>
  <si>
    <t>填报说明：
1.申报人根据个人情况认真填写橙色表格内容，绿色表格内容根据我校职评规定初填，其他表格公式自动运算生成，勿动。
2.相关项目表格不够的，请在中部插入，切勿在尾部插入，避免公式失效。</t>
  </si>
  <si>
    <t>评审意见</t>
  </si>
  <si>
    <t>一、基本条件</t>
  </si>
  <si>
    <t>具体描述</t>
  </si>
  <si>
    <t>结论</t>
  </si>
  <si>
    <t>姓名</t>
  </si>
  <si>
    <t>张三</t>
  </si>
  <si>
    <t>--</t>
  </si>
  <si>
    <t>申报专业</t>
  </si>
  <si>
    <t>语文</t>
  </si>
  <si>
    <t>出生年份(4位数字)</t>
  </si>
  <si>
    <t>参加工作时间(6位数字)</t>
  </si>
  <si>
    <t>1.学历条件</t>
  </si>
  <si>
    <t>————</t>
  </si>
  <si>
    <t xml:space="preserve">  第一学历</t>
  </si>
  <si>
    <t>本科</t>
  </si>
  <si>
    <t xml:space="preserve">  最高学历</t>
  </si>
  <si>
    <t xml:space="preserve">  毕业时间(6位数字)</t>
  </si>
  <si>
    <t xml:space="preserve">  所学专业</t>
  </si>
  <si>
    <t xml:space="preserve">  是否认证(非第一学历)</t>
  </si>
  <si>
    <t>已认证</t>
  </si>
  <si>
    <t>2.任职年限</t>
  </si>
  <si>
    <t xml:space="preserve">  现职称通过时间(6位数字)</t>
  </si>
  <si>
    <t>3.教师资格证</t>
  </si>
  <si>
    <t>中职</t>
  </si>
  <si>
    <t>4.任现职以来继续教育</t>
  </si>
  <si>
    <t>合格</t>
  </si>
  <si>
    <t>5.任现职以来师德考核</t>
  </si>
  <si>
    <t>6.班主任年限</t>
  </si>
  <si>
    <t>二、业绩条件</t>
  </si>
  <si>
    <t>具备条件</t>
  </si>
  <si>
    <t>原始分</t>
  </si>
  <si>
    <t>积分</t>
  </si>
  <si>
    <t>1.是学校骨干教师，在校内讲授公开课、示范课、观摩课等，并获得校级教学能力比赛一等奖1次或二等奖2次；或者参加县以上业务主管部门组织的教师教学能力比赛，获得县二等奖或市、省三等奖以上。</t>
  </si>
  <si>
    <t>总分</t>
  </si>
  <si>
    <t>2.参加学校教学研究、课程改革、专业建设、实训室（基地）建设等工作，成绩突出，获得校级以上教科研成果或受到校级以上表彰。</t>
  </si>
  <si>
    <t>3.直接指导的学生参加县以上政府部门组织的职业技能比赛，获得县一等奖或市二等奖或省三等奖以上，本人获指导教师奖。</t>
  </si>
  <si>
    <t>4.专业课教师、实习指导教师独立承担1门专业课的理论教学和实践教学3年以上（硕士研究生者为2年以上），带领学生到企事业单位实习实训、社会实践1期以上，成绩突出，受到校级以上表彰；或者主持辅导学生社团、第二课堂等活动3年以上（硕士研究生者为2年以上），取得良好效果，受到县级以上政府部门表彰或组织观摩学习。</t>
  </si>
  <si>
    <t>5.参与完成企业新产品研发、技术革新等项目，或者获得与本专业相关的国家发明专利或实用新型专利授权1项，并推广应用到生产实践中；或者艺术、体育学科教师在县以上业务主管部门主办的本专业汇演、汇展或比赛中，获得县一等奖或市二等奖或省三等奖以上。</t>
  </si>
  <si>
    <t>6.所带班级被评为县级以上先进（文明）班集体，或本人被评为县级以上优秀班主任；或者获得县级以上人力资源社会保障、教育行政部门联合表彰的师德标兵、师德先进个人；或者获得县级以上综合表彰的模范教师、优秀教师、先进教育工作者。</t>
  </si>
  <si>
    <r>
      <rPr>
        <b/>
        <sz val="12"/>
        <color theme="1"/>
        <rFont val="宋体"/>
        <charset val="134"/>
      </rPr>
      <t xml:space="preserve">              业绩符合条件项目数
</t>
    </r>
    <r>
      <rPr>
        <sz val="10"/>
        <color rgb="FFFF0000"/>
        <rFont val="宋体"/>
        <charset val="134"/>
      </rPr>
      <t>注：业绩成果需具备2条以上（学历或专业破格申报人员具备3条以上），其中（1）、（2）条中须具备1条以上。</t>
    </r>
  </si>
  <si>
    <t>三、任职经历</t>
  </si>
  <si>
    <t>1.学历等级</t>
  </si>
  <si>
    <t>3.职务情况</t>
  </si>
  <si>
    <t>现职以来班主任或中层正职年限</t>
  </si>
  <si>
    <t>现职以来中层副职年限</t>
  </si>
  <si>
    <t>四、学校工作业绩</t>
  </si>
  <si>
    <r>
      <rPr>
        <sz val="10"/>
        <color theme="1"/>
        <rFont val="等线"/>
        <charset val="134"/>
        <scheme val="minor"/>
      </rPr>
      <t>1.学期评价
（</t>
    </r>
    <r>
      <rPr>
        <b/>
        <sz val="10"/>
        <color rgb="FFFF0000"/>
        <rFont val="等线"/>
        <charset val="134"/>
        <scheme val="minor"/>
      </rPr>
      <t>任现职来</t>
    </r>
    <r>
      <rPr>
        <sz val="10"/>
        <color theme="1"/>
        <rFont val="等线"/>
        <charset val="134"/>
        <scheme val="minor"/>
      </rPr>
      <t>学期优秀次数）</t>
    </r>
  </si>
  <si>
    <t>2.招生工作</t>
  </si>
  <si>
    <t>评审小组
填写</t>
  </si>
  <si>
    <t xml:space="preserve">  2021年最多招生人数</t>
  </si>
  <si>
    <t xml:space="preserve">  2021年实招生人数</t>
  </si>
  <si>
    <t xml:space="preserve">  2022年最多招生人数</t>
  </si>
  <si>
    <t xml:space="preserve">  2022年实招生人数</t>
  </si>
  <si>
    <t xml:space="preserve">  2023年最多招生人数</t>
  </si>
  <si>
    <t xml:space="preserve">  2023年实招生人数</t>
  </si>
  <si>
    <t>3.高考先进
（任现职来高考先进次数）</t>
  </si>
  <si>
    <t>4.其他荣誉</t>
  </si>
  <si>
    <t>（1）经学校推荐的荣誉</t>
  </si>
  <si>
    <t>时间</t>
  </si>
  <si>
    <t>活动名称</t>
  </si>
  <si>
    <t>等级</t>
  </si>
  <si>
    <t>得分</t>
  </si>
  <si>
    <t>（2）其他证书</t>
  </si>
  <si>
    <t>合计</t>
  </si>
  <si>
    <t>济源职业技术学校
2025年申报中级教师材料积分汇总表</t>
  </si>
  <si>
    <t>评审条件</t>
  </si>
  <si>
    <t>业绩项目数</t>
  </si>
  <si>
    <t>原始积分</t>
  </si>
  <si>
    <t>总积分</t>
  </si>
  <si>
    <t>学历条件</t>
  </si>
  <si>
    <t>业绩1</t>
  </si>
  <si>
    <t>学历认证</t>
  </si>
  <si>
    <t>业绩2</t>
  </si>
  <si>
    <t>任职年限</t>
  </si>
  <si>
    <t>业绩3</t>
  </si>
  <si>
    <t>资格证书</t>
  </si>
  <si>
    <t>业绩4</t>
  </si>
  <si>
    <t>继续教育</t>
  </si>
  <si>
    <t>业绩5</t>
  </si>
  <si>
    <t>师德考核</t>
  </si>
  <si>
    <t>业绩6</t>
  </si>
  <si>
    <t>班主任年限</t>
  </si>
  <si>
    <t>四、学校业绩</t>
  </si>
  <si>
    <t>积分合计</t>
  </si>
  <si>
    <t>1.学期评价</t>
  </si>
  <si>
    <t>应得积分</t>
  </si>
  <si>
    <t>3.高考先进</t>
  </si>
  <si>
    <t>（此表根据审核表自动生成）</t>
  </si>
  <si>
    <t>评委审核签字：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</si>
</sst>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11"/>
      <color theme="1"/>
      <name val="等线"/>
      <charset val="134"/>
      <scheme val="minor"/>
    </font>
    <font>
      <b/>
      <sz val="20"/>
      <name val="黑体"/>
      <charset val="134"/>
    </font>
    <font>
      <sz val="12"/>
      <name val="宋体"/>
      <charset val="134"/>
    </font>
    <font>
      <b/>
      <sz val="12"/>
      <color rgb="FFFF0000"/>
      <name val="宋体"/>
      <charset val="134"/>
    </font>
    <font>
      <b/>
      <sz val="12"/>
      <name val="宋体"/>
      <charset val="134"/>
    </font>
    <font>
      <b/>
      <sz val="12"/>
      <color theme="1" tint="0.0499893185216834"/>
      <name val="宋体"/>
      <charset val="134"/>
    </font>
    <font>
      <b/>
      <sz val="20"/>
      <color theme="8"/>
      <name val="宋体"/>
      <charset val="134"/>
    </font>
    <font>
      <b/>
      <sz val="18"/>
      <color theme="1"/>
      <name val="宋体"/>
      <charset val="134"/>
    </font>
    <font>
      <b/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1"/>
      <color theme="1"/>
      <name val="仿宋"/>
      <charset val="134"/>
    </font>
    <font>
      <sz val="11"/>
      <color theme="1"/>
      <name val="黑体"/>
      <charset val="134"/>
    </font>
    <font>
      <sz val="10"/>
      <name val="宋体"/>
      <charset val="134"/>
    </font>
    <font>
      <sz val="10"/>
      <color indexed="10"/>
      <name val="宋体"/>
      <charset val="134"/>
    </font>
    <font>
      <b/>
      <sz val="10"/>
      <color rgb="FFFF0000"/>
      <name val="宋体"/>
      <charset val="134"/>
    </font>
    <font>
      <b/>
      <sz val="10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b/>
      <sz val="10"/>
      <color theme="1"/>
      <name val="宋体"/>
      <charset val="134"/>
    </font>
    <font>
      <b/>
      <sz val="16"/>
      <color rgb="FFFF0000"/>
      <name val="等线"/>
      <charset val="134"/>
      <scheme val="minor"/>
    </font>
    <font>
      <b/>
      <sz val="10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color theme="1"/>
      <name val="宋体"/>
      <charset val="134"/>
    </font>
    <font>
      <b/>
      <sz val="10"/>
      <color rgb="FFFF0000"/>
      <name val="等线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7" borderId="2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8" borderId="25" applyNumberFormat="0" applyAlignment="0" applyProtection="0">
      <alignment vertical="center"/>
    </xf>
    <xf numFmtId="0" fontId="33" fillId="9" borderId="26" applyNumberFormat="0" applyAlignment="0" applyProtection="0">
      <alignment vertical="center"/>
    </xf>
    <xf numFmtId="0" fontId="34" fillId="9" borderId="25" applyNumberFormat="0" applyAlignment="0" applyProtection="0">
      <alignment vertical="center"/>
    </xf>
    <xf numFmtId="0" fontId="35" fillId="10" borderId="27" applyNumberFormat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</cellStyleXfs>
  <cellXfs count="121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5" fillId="0" borderId="5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/>
    </xf>
    <xf numFmtId="0" fontId="15" fillId="3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/>
    </xf>
    <xf numFmtId="0" fontId="13" fillId="0" borderId="5" xfId="0" applyFont="1" applyBorder="1" applyAlignment="1">
      <alignment vertical="center"/>
    </xf>
    <xf numFmtId="0" fontId="17" fillId="3" borderId="6" xfId="0" applyFont="1" applyFill="1" applyBorder="1" applyAlignment="1">
      <alignment horizontal="left" vertical="center" wrapText="1"/>
    </xf>
    <xf numFmtId="0" fontId="13" fillId="4" borderId="5" xfId="0" applyFont="1" applyFill="1" applyBorder="1" applyAlignment="1">
      <alignment vertical="center"/>
    </xf>
    <xf numFmtId="0" fontId="18" fillId="4" borderId="5" xfId="0" applyFont="1" applyFill="1" applyBorder="1" applyAlignment="1">
      <alignment horizontal="left" vertical="center"/>
    </xf>
    <xf numFmtId="0" fontId="17" fillId="3" borderId="5" xfId="0" applyFont="1" applyFill="1" applyBorder="1" applyAlignment="1">
      <alignment vertical="center" wrapText="1"/>
    </xf>
    <xf numFmtId="0" fontId="17" fillId="3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/>
    </xf>
    <xf numFmtId="0" fontId="13" fillId="4" borderId="5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/>
    </xf>
    <xf numFmtId="0" fontId="18" fillId="4" borderId="19" xfId="0" applyFont="1" applyFill="1" applyBorder="1" applyAlignment="1">
      <alignment horizontal="left" vertical="center" wrapText="1"/>
    </xf>
    <xf numFmtId="0" fontId="0" fillId="3" borderId="5" xfId="0" applyFill="1" applyBorder="1" applyAlignment="1">
      <alignment vertical="center"/>
    </xf>
    <xf numFmtId="0" fontId="0" fillId="5" borderId="5" xfId="0" applyFill="1" applyBorder="1" applyAlignment="1">
      <alignment horizontal="center" vertical="center"/>
    </xf>
    <xf numFmtId="0" fontId="18" fillId="4" borderId="20" xfId="0" applyFont="1" applyFill="1" applyBorder="1" applyAlignment="1">
      <alignment horizontal="left" vertical="center" wrapText="1"/>
    </xf>
    <xf numFmtId="0" fontId="9" fillId="4" borderId="5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18" fillId="4" borderId="18" xfId="0" applyFont="1" applyFill="1" applyBorder="1" applyAlignment="1">
      <alignment horizontal="left" vertical="center" wrapText="1"/>
    </xf>
    <xf numFmtId="0" fontId="20" fillId="2" borderId="6" xfId="0" applyFont="1" applyFill="1" applyBorder="1" applyAlignment="1">
      <alignment horizontal="left" vertical="center" wrapText="1"/>
    </xf>
    <xf numFmtId="0" fontId="20" fillId="2" borderId="7" xfId="0" applyFont="1" applyFill="1" applyBorder="1" applyAlignment="1">
      <alignment horizontal="left" vertical="center" wrapText="1"/>
    </xf>
    <xf numFmtId="0" fontId="0" fillId="2" borderId="5" xfId="0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9" fillId="4" borderId="5" xfId="0" applyFont="1" applyFill="1" applyBorder="1" applyAlignment="1">
      <alignment horizontal="left" vertical="center"/>
    </xf>
    <xf numFmtId="0" fontId="17" fillId="5" borderId="6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left" vertical="center"/>
    </xf>
    <xf numFmtId="0" fontId="0" fillId="5" borderId="6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9" fillId="4" borderId="5" xfId="0" applyFont="1" applyFill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13" fillId="4" borderId="19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vertical="center"/>
    </xf>
    <xf numFmtId="0" fontId="18" fillId="5" borderId="6" xfId="0" applyFont="1" applyFill="1" applyBorder="1" applyAlignment="1">
      <alignment horizontal="left" vertical="center"/>
    </xf>
    <xf numFmtId="0" fontId="13" fillId="4" borderId="5" xfId="0" applyFont="1" applyFill="1" applyBorder="1" applyAlignment="1">
      <alignment horizontal="center" vertical="center"/>
    </xf>
    <xf numFmtId="0" fontId="13" fillId="4" borderId="20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left" vertical="center"/>
    </xf>
    <xf numFmtId="0" fontId="13" fillId="4" borderId="18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left" vertical="center" wrapText="1"/>
    </xf>
    <xf numFmtId="0" fontId="0" fillId="2" borderId="5" xfId="0" applyFill="1" applyBorder="1" applyAlignment="1">
      <alignment vertical="center"/>
    </xf>
    <xf numFmtId="0" fontId="10" fillId="6" borderId="5" xfId="0" applyFont="1" applyFill="1" applyBorder="1" applyAlignment="1">
      <alignment horizontal="left" vertical="center"/>
    </xf>
    <xf numFmtId="0" fontId="0" fillId="6" borderId="5" xfId="0" applyFill="1" applyBorder="1" applyAlignment="1">
      <alignment vertical="center"/>
    </xf>
    <xf numFmtId="0" fontId="0" fillId="6" borderId="5" xfId="0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left" vertical="center"/>
    </xf>
    <xf numFmtId="0" fontId="13" fillId="2" borderId="6" xfId="0" applyFont="1" applyFill="1" applyBorder="1" applyAlignment="1" quotePrefix="1">
      <alignment horizontal="center" vertical="center" wrapText="1"/>
    </xf>
    <xf numFmtId="0" fontId="0" fillId="0" borderId="5" xfId="0" applyBorder="1" applyAlignment="1" quotePrefix="1">
      <alignment horizontal="center" vertical="center"/>
    </xf>
    <xf numFmtId="0" fontId="0" fillId="4" borderId="6" xfId="0" applyFill="1" applyBorder="1" applyAlignment="1" quotePrefix="1">
      <alignment horizontal="center" vertical="center"/>
    </xf>
    <xf numFmtId="0" fontId="13" fillId="4" borderId="5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2"/>
  <sheetViews>
    <sheetView tabSelected="1" workbookViewId="0">
      <selection activeCell="H5" sqref="H5"/>
    </sheetView>
  </sheetViews>
  <sheetFormatPr defaultColWidth="9" defaultRowHeight="18.75" customHeight="1" outlineLevelCol="4"/>
  <cols>
    <col min="1" max="1" width="23.75" style="56" customWidth="1"/>
    <col min="2" max="2" width="31.5" style="57" customWidth="1"/>
    <col min="3" max="4" width="10" style="1" customWidth="1"/>
    <col min="5" max="5" width="10.25" style="1" customWidth="1"/>
    <col min="6" max="16384" width="9" style="57"/>
  </cols>
  <sheetData>
    <row r="1" ht="67.5" customHeight="1" spans="1:5">
      <c r="A1" s="2" t="s">
        <v>0</v>
      </c>
      <c r="B1" s="3"/>
      <c r="C1" s="3"/>
      <c r="D1" s="3"/>
      <c r="E1" s="3"/>
    </row>
    <row r="2" ht="72" customHeight="1" spans="1:5">
      <c r="A2" s="58" t="s">
        <v>1</v>
      </c>
      <c r="B2" s="58"/>
      <c r="C2" s="58"/>
      <c r="D2" s="58"/>
      <c r="E2" s="59" t="s">
        <v>2</v>
      </c>
    </row>
    <row r="3" s="53" customFormat="1" customHeight="1" spans="1:5">
      <c r="A3" s="60" t="s">
        <v>3</v>
      </c>
      <c r="B3" s="61" t="s">
        <v>4</v>
      </c>
      <c r="C3" s="62" t="s">
        <v>5</v>
      </c>
      <c r="D3" s="62"/>
      <c r="E3" s="62"/>
    </row>
    <row r="4" s="53" customFormat="1" customHeight="1" spans="1:5">
      <c r="A4" s="63" t="s">
        <v>6</v>
      </c>
      <c r="B4" s="64" t="s">
        <v>7</v>
      </c>
      <c r="C4" s="121" t="s">
        <v>8</v>
      </c>
      <c r="D4" s="66"/>
      <c r="E4" s="62"/>
    </row>
    <row r="5" s="53" customFormat="1" customHeight="1" spans="1:5">
      <c r="A5" s="63" t="s">
        <v>9</v>
      </c>
      <c r="B5" s="67" t="s">
        <v>10</v>
      </c>
      <c r="C5" s="121" t="s">
        <v>8</v>
      </c>
      <c r="D5" s="66"/>
      <c r="E5" s="62"/>
    </row>
    <row r="6" s="53" customFormat="1" customHeight="1" spans="1:5">
      <c r="A6" s="68" t="s">
        <v>11</v>
      </c>
      <c r="B6" s="69">
        <v>1980</v>
      </c>
      <c r="C6" s="121" t="s">
        <v>8</v>
      </c>
      <c r="D6" s="66"/>
      <c r="E6" s="62"/>
    </row>
    <row r="7" s="53" customFormat="1" customHeight="1" spans="1:5">
      <c r="A7" s="68" t="s">
        <v>12</v>
      </c>
      <c r="B7" s="69">
        <v>199107</v>
      </c>
      <c r="C7" s="121" t="s">
        <v>8</v>
      </c>
      <c r="D7" s="66"/>
      <c r="E7" s="62"/>
    </row>
    <row r="8" s="53" customFormat="1" customHeight="1" spans="1:5">
      <c r="A8" s="70" t="s">
        <v>13</v>
      </c>
      <c r="B8" s="71" t="s">
        <v>14</v>
      </c>
      <c r="C8" s="62" t="str">
        <f>IF(B10="本科","学历合格",IF(B10="研究生","学历合格","不得申报"))</f>
        <v>学历合格</v>
      </c>
      <c r="D8" s="62"/>
      <c r="E8" s="62"/>
    </row>
    <row r="9" s="53" customFormat="1" customHeight="1" spans="1:5">
      <c r="A9" s="63" t="s">
        <v>15</v>
      </c>
      <c r="B9" s="72" t="s">
        <v>16</v>
      </c>
      <c r="C9" s="121" t="s">
        <v>8</v>
      </c>
      <c r="D9" s="66"/>
      <c r="E9" s="62"/>
    </row>
    <row r="10" s="53" customFormat="1" customHeight="1" spans="1:5">
      <c r="A10" s="63" t="s">
        <v>17</v>
      </c>
      <c r="B10" s="72" t="s">
        <v>16</v>
      </c>
      <c r="C10" s="121" t="s">
        <v>8</v>
      </c>
      <c r="D10" s="66"/>
      <c r="E10" s="62"/>
    </row>
    <row r="11" s="53" customFormat="1" customHeight="1" spans="1:5">
      <c r="A11" s="63" t="s">
        <v>18</v>
      </c>
      <c r="B11" s="73">
        <v>201211</v>
      </c>
      <c r="C11" s="121" t="s">
        <v>8</v>
      </c>
      <c r="D11" s="66"/>
      <c r="E11" s="62"/>
    </row>
    <row r="12" s="53" customFormat="1" customHeight="1" spans="1:5">
      <c r="A12" s="74" t="s">
        <v>19</v>
      </c>
      <c r="B12" s="73"/>
      <c r="C12" s="121" t="s">
        <v>8</v>
      </c>
      <c r="D12" s="66"/>
      <c r="E12" s="62"/>
    </row>
    <row r="13" s="53" customFormat="1" customHeight="1" spans="1:5">
      <c r="A13" s="68" t="s">
        <v>20</v>
      </c>
      <c r="B13" s="73" t="s">
        <v>21</v>
      </c>
      <c r="C13" s="62" t="str">
        <f>IF(B13="已认证","认证正常",IF(B9=B10,"不需认证","不得申报"))</f>
        <v>认证正常</v>
      </c>
      <c r="D13" s="62"/>
      <c r="E13" s="62"/>
    </row>
    <row r="14" s="53" customFormat="1" customHeight="1" spans="1:5">
      <c r="A14" s="75" t="s">
        <v>22</v>
      </c>
      <c r="B14" s="71" t="s">
        <v>14</v>
      </c>
      <c r="C14" s="62" t="str">
        <f>IF(2025-MID(B15,1,4)&gt;=4,"年限符合","不得申报")</f>
        <v>年限符合</v>
      </c>
      <c r="D14" s="62"/>
      <c r="E14" s="62"/>
    </row>
    <row r="15" s="53" customFormat="1" customHeight="1" spans="1:5">
      <c r="A15" s="68" t="s">
        <v>23</v>
      </c>
      <c r="B15" s="73">
        <v>200911</v>
      </c>
      <c r="C15" s="121" t="s">
        <v>8</v>
      </c>
      <c r="D15" s="66"/>
      <c r="E15" s="62"/>
    </row>
    <row r="16" s="53" customFormat="1" customHeight="1" spans="1:5">
      <c r="A16" s="75" t="s">
        <v>24</v>
      </c>
      <c r="B16" s="76" t="s">
        <v>25</v>
      </c>
      <c r="C16" s="62" t="str">
        <f>IF(B16="高中","教师证合格",IF(B16="中职","教师证合格","不得申报"))</f>
        <v>教师证合格</v>
      </c>
      <c r="D16" s="62"/>
      <c r="E16" s="62"/>
    </row>
    <row r="17" s="54" customFormat="1" customHeight="1" spans="1:5">
      <c r="A17" s="71" t="s">
        <v>26</v>
      </c>
      <c r="B17" s="73" t="s">
        <v>27</v>
      </c>
      <c r="C17" s="77" t="str">
        <f>IF(B17="合格","继教教育合格","不得申报")</f>
        <v>继教教育合格</v>
      </c>
      <c r="D17" s="77"/>
      <c r="E17" s="78"/>
    </row>
    <row r="18" s="54" customFormat="1" customHeight="1" spans="1:5">
      <c r="A18" s="71" t="s">
        <v>28</v>
      </c>
      <c r="B18" s="73" t="s">
        <v>27</v>
      </c>
      <c r="C18" s="77" t="str">
        <f>IF(B18="合格","师德考核合格","不得申报")</f>
        <v>师德考核合格</v>
      </c>
      <c r="D18" s="77"/>
      <c r="E18" s="78"/>
    </row>
    <row r="19" s="53" customFormat="1" customHeight="1" spans="1:5">
      <c r="A19" s="75" t="s">
        <v>29</v>
      </c>
      <c r="B19" s="79">
        <v>3</v>
      </c>
      <c r="C19" s="77" t="str">
        <f>IF(B19&gt;=3,"符合","不符合")</f>
        <v>符合</v>
      </c>
      <c r="D19" s="77"/>
      <c r="E19" s="62"/>
    </row>
    <row r="20" customHeight="1" spans="1:5">
      <c r="A20" s="60" t="s">
        <v>30</v>
      </c>
      <c r="B20" s="61" t="s">
        <v>31</v>
      </c>
      <c r="C20" s="62" t="s">
        <v>32</v>
      </c>
      <c r="D20" s="62" t="s">
        <v>33</v>
      </c>
      <c r="E20" s="26"/>
    </row>
    <row r="21" customHeight="1" spans="1:5">
      <c r="A21" s="80" t="s">
        <v>34</v>
      </c>
      <c r="B21" s="81"/>
      <c r="C21" s="82"/>
      <c r="D21" s="122" t="s">
        <v>8</v>
      </c>
      <c r="E21" s="26"/>
    </row>
    <row r="22" customHeight="1" spans="1:5">
      <c r="A22" s="83"/>
      <c r="B22" s="81"/>
      <c r="C22" s="82"/>
      <c r="D22" s="122" t="s">
        <v>8</v>
      </c>
      <c r="E22" s="26"/>
    </row>
    <row r="23" customHeight="1" spans="1:5">
      <c r="A23" s="83"/>
      <c r="B23" s="81"/>
      <c r="C23" s="82"/>
      <c r="D23" s="122" t="s">
        <v>8</v>
      </c>
      <c r="E23" s="26"/>
    </row>
    <row r="24" customHeight="1" spans="1:5">
      <c r="A24" s="83"/>
      <c r="B24" s="81"/>
      <c r="C24" s="82"/>
      <c r="D24" s="26"/>
      <c r="E24" s="26"/>
    </row>
    <row r="25" customHeight="1" spans="1:5">
      <c r="A25" s="83"/>
      <c r="B25" s="81"/>
      <c r="C25" s="82"/>
      <c r="D25" s="122" t="s">
        <v>8</v>
      </c>
      <c r="E25" s="26"/>
    </row>
    <row r="26" customHeight="1" spans="1:5">
      <c r="A26" s="83"/>
      <c r="B26" s="81"/>
      <c r="C26" s="82"/>
      <c r="D26" s="122" t="s">
        <v>8</v>
      </c>
      <c r="E26" s="26"/>
    </row>
    <row r="27" customHeight="1" spans="1:5">
      <c r="A27" s="83"/>
      <c r="B27" s="81"/>
      <c r="C27" s="82"/>
      <c r="D27" s="122" t="s">
        <v>8</v>
      </c>
      <c r="E27" s="26"/>
    </row>
    <row r="28" customHeight="1" spans="1:5">
      <c r="A28" s="83"/>
      <c r="B28" s="84" t="s">
        <v>35</v>
      </c>
      <c r="C28" s="85">
        <f>SUM(C21:C27)</f>
        <v>0</v>
      </c>
      <c r="D28" s="86">
        <f>IF(C28&gt;15,15,C28)</f>
        <v>0</v>
      </c>
      <c r="E28" s="26"/>
    </row>
    <row r="29" customHeight="1" spans="1:5">
      <c r="A29" s="87"/>
      <c r="B29" s="84" t="s">
        <v>5</v>
      </c>
      <c r="C29" s="85" t="str">
        <f>IF(D28=0,"不符合","符合")</f>
        <v>不符合</v>
      </c>
      <c r="D29" s="86" t="str">
        <f>IF(C29="符合","1","0")</f>
        <v>0</v>
      </c>
      <c r="E29" s="26"/>
    </row>
    <row r="30" customHeight="1" spans="1:5">
      <c r="A30" s="80" t="s">
        <v>36</v>
      </c>
      <c r="B30" s="81"/>
      <c r="C30" s="82"/>
      <c r="D30" s="122" t="s">
        <v>8</v>
      </c>
      <c r="E30" s="26"/>
    </row>
    <row r="31" customHeight="1" spans="1:5">
      <c r="A31" s="83"/>
      <c r="B31" s="81"/>
      <c r="C31" s="82"/>
      <c r="D31" s="122" t="s">
        <v>8</v>
      </c>
      <c r="E31" s="26"/>
    </row>
    <row r="32" customHeight="1" spans="1:5">
      <c r="A32" s="83"/>
      <c r="B32" s="81"/>
      <c r="C32" s="82"/>
      <c r="D32" s="26"/>
      <c r="E32" s="26"/>
    </row>
    <row r="33" customHeight="1" spans="1:5">
      <c r="A33" s="83"/>
      <c r="B33" s="81"/>
      <c r="C33" s="82"/>
      <c r="D33" s="122" t="s">
        <v>8</v>
      </c>
      <c r="E33" s="26"/>
    </row>
    <row r="34" customHeight="1" spans="1:5">
      <c r="A34" s="83"/>
      <c r="B34" s="81"/>
      <c r="C34" s="82"/>
      <c r="D34" s="122" t="s">
        <v>8</v>
      </c>
      <c r="E34" s="26"/>
    </row>
    <row r="35" customHeight="1" spans="1:5">
      <c r="A35" s="83"/>
      <c r="B35" s="81"/>
      <c r="C35" s="82"/>
      <c r="D35" s="122" t="s">
        <v>8</v>
      </c>
      <c r="E35" s="26"/>
    </row>
    <row r="36" customHeight="1" spans="1:5">
      <c r="A36" s="83"/>
      <c r="B36" s="81"/>
      <c r="C36" s="82"/>
      <c r="D36" s="122" t="s">
        <v>8</v>
      </c>
      <c r="E36" s="26"/>
    </row>
    <row r="37" customHeight="1" spans="1:5">
      <c r="A37" s="83"/>
      <c r="B37" s="84" t="s">
        <v>35</v>
      </c>
      <c r="C37" s="85">
        <f>SUM(C30:C36)</f>
        <v>0</v>
      </c>
      <c r="D37" s="86">
        <f t="shared" ref="D37" si="0">IF(C37&gt;15,15,C37)</f>
        <v>0</v>
      </c>
      <c r="E37" s="26"/>
    </row>
    <row r="38" customHeight="1" spans="1:5">
      <c r="A38" s="87"/>
      <c r="B38" s="84" t="s">
        <v>5</v>
      </c>
      <c r="C38" s="85" t="str">
        <f>IF(D37=0,"不符合","符合")</f>
        <v>不符合</v>
      </c>
      <c r="D38" s="86" t="str">
        <f>IF(C38="符合","1","0")</f>
        <v>0</v>
      </c>
      <c r="E38" s="26"/>
    </row>
    <row r="39" customHeight="1" spans="1:5">
      <c r="A39" s="80" t="s">
        <v>37</v>
      </c>
      <c r="B39" s="81"/>
      <c r="C39" s="82"/>
      <c r="D39" s="122" t="s">
        <v>8</v>
      </c>
      <c r="E39" s="26"/>
    </row>
    <row r="40" customHeight="1" spans="1:5">
      <c r="A40" s="83"/>
      <c r="B40" s="81"/>
      <c r="C40" s="82"/>
      <c r="D40" s="122" t="s">
        <v>8</v>
      </c>
      <c r="E40" s="26"/>
    </row>
    <row r="41" customHeight="1" spans="1:5">
      <c r="A41" s="83"/>
      <c r="B41" s="81"/>
      <c r="C41" s="82"/>
      <c r="D41" s="122" t="s">
        <v>8</v>
      </c>
      <c r="E41" s="26"/>
    </row>
    <row r="42" customHeight="1" spans="1:5">
      <c r="A42" s="83"/>
      <c r="B42" s="81"/>
      <c r="C42" s="82"/>
      <c r="D42" s="26"/>
      <c r="E42" s="26"/>
    </row>
    <row r="43" customHeight="1" spans="1:5">
      <c r="A43" s="83"/>
      <c r="B43" s="81"/>
      <c r="C43" s="82"/>
      <c r="D43" s="122" t="s">
        <v>8</v>
      </c>
      <c r="E43" s="26"/>
    </row>
    <row r="44" customHeight="1" spans="1:5">
      <c r="A44" s="83"/>
      <c r="B44" s="81"/>
      <c r="C44" s="82"/>
      <c r="D44" s="122" t="s">
        <v>8</v>
      </c>
      <c r="E44" s="26"/>
    </row>
    <row r="45" customHeight="1" spans="1:5">
      <c r="A45" s="83"/>
      <c r="B45" s="81"/>
      <c r="C45" s="82"/>
      <c r="D45" s="122" t="s">
        <v>8</v>
      </c>
      <c r="E45" s="26"/>
    </row>
    <row r="46" customHeight="1" spans="1:5">
      <c r="A46" s="83"/>
      <c r="B46" s="84" t="s">
        <v>35</v>
      </c>
      <c r="C46" s="85">
        <f t="shared" ref="C46" si="1">SUM(C39:C45)</f>
        <v>0</v>
      </c>
      <c r="D46" s="86">
        <f>IF(C46&gt;10,10,C46)</f>
        <v>0</v>
      </c>
      <c r="E46" s="26"/>
    </row>
    <row r="47" customHeight="1" spans="1:5">
      <c r="A47" s="87"/>
      <c r="B47" s="84" t="s">
        <v>5</v>
      </c>
      <c r="C47" s="85" t="str">
        <f>IF(D46=0,"不符合","符合")</f>
        <v>不符合</v>
      </c>
      <c r="D47" s="86" t="str">
        <f>IF(C47="符合","1","0")</f>
        <v>0</v>
      </c>
      <c r="E47" s="26"/>
    </row>
    <row r="48" ht="24" customHeight="1" spans="1:5">
      <c r="A48" s="80" t="s">
        <v>38</v>
      </c>
      <c r="B48" s="81"/>
      <c r="C48" s="82"/>
      <c r="D48" s="122" t="s">
        <v>8</v>
      </c>
      <c r="E48" s="26"/>
    </row>
    <row r="49" ht="24" customHeight="1" spans="1:5">
      <c r="A49" s="83"/>
      <c r="B49" s="81"/>
      <c r="C49" s="82"/>
      <c r="D49" s="122" t="s">
        <v>8</v>
      </c>
      <c r="E49" s="26"/>
    </row>
    <row r="50" ht="24" customHeight="1" spans="1:5">
      <c r="A50" s="83"/>
      <c r="B50" s="81"/>
      <c r="C50" s="82"/>
      <c r="D50" s="122" t="s">
        <v>8</v>
      </c>
      <c r="E50" s="26"/>
    </row>
    <row r="51" ht="24" customHeight="1" spans="1:5">
      <c r="A51" s="83"/>
      <c r="B51" s="81"/>
      <c r="C51" s="82"/>
      <c r="D51" s="122" t="s">
        <v>8</v>
      </c>
      <c r="E51" s="26"/>
    </row>
    <row r="52" ht="24" customHeight="1" spans="1:5">
      <c r="A52" s="83"/>
      <c r="B52" s="81"/>
      <c r="C52" s="82"/>
      <c r="D52" s="122" t="s">
        <v>8</v>
      </c>
      <c r="E52" s="26"/>
    </row>
    <row r="53" ht="24" customHeight="1" spans="1:5">
      <c r="A53" s="83"/>
      <c r="B53" s="81"/>
      <c r="C53" s="82"/>
      <c r="D53" s="122" t="s">
        <v>8</v>
      </c>
      <c r="E53" s="26"/>
    </row>
    <row r="54" ht="21" customHeight="1" spans="1:5">
      <c r="A54" s="83"/>
      <c r="B54" s="84" t="s">
        <v>35</v>
      </c>
      <c r="C54" s="85">
        <f t="shared" ref="C54" si="2">SUM(C48:C53)</f>
        <v>0</v>
      </c>
      <c r="D54" s="86">
        <f>IF(C54&gt;10,10,C54)</f>
        <v>0</v>
      </c>
      <c r="E54" s="26"/>
    </row>
    <row r="55" ht="21" customHeight="1" spans="1:5">
      <c r="A55" s="87"/>
      <c r="B55" s="84" t="s">
        <v>5</v>
      </c>
      <c r="C55" s="85" t="str">
        <f>IF(D54=0,"不符合","符合")</f>
        <v>不符合</v>
      </c>
      <c r="D55" s="86" t="str">
        <f>IF(C55="符合","1","0")</f>
        <v>0</v>
      </c>
      <c r="E55" s="26"/>
    </row>
    <row r="56" customHeight="1" spans="1:5">
      <c r="A56" s="80" t="s">
        <v>39</v>
      </c>
      <c r="B56" s="81"/>
      <c r="C56" s="82"/>
      <c r="D56" s="122" t="s">
        <v>8</v>
      </c>
      <c r="E56" s="26"/>
    </row>
    <row r="57" customHeight="1" spans="1:5">
      <c r="A57" s="83"/>
      <c r="B57" s="81"/>
      <c r="C57" s="82"/>
      <c r="D57" s="122" t="s">
        <v>8</v>
      </c>
      <c r="E57" s="26"/>
    </row>
    <row r="58" customHeight="1" spans="1:5">
      <c r="A58" s="83"/>
      <c r="B58" s="81"/>
      <c r="C58" s="82"/>
      <c r="D58" s="122" t="s">
        <v>8</v>
      </c>
      <c r="E58" s="26"/>
    </row>
    <row r="59" customHeight="1" spans="1:5">
      <c r="A59" s="83"/>
      <c r="B59" s="81"/>
      <c r="C59" s="82"/>
      <c r="D59" s="122" t="s">
        <v>8</v>
      </c>
      <c r="E59" s="26"/>
    </row>
    <row r="60" customHeight="1" spans="1:5">
      <c r="A60" s="83"/>
      <c r="B60" s="81"/>
      <c r="C60" s="82"/>
      <c r="D60" s="122" t="s">
        <v>8</v>
      </c>
      <c r="E60" s="26"/>
    </row>
    <row r="61" customHeight="1" spans="1:5">
      <c r="A61" s="83"/>
      <c r="B61" s="81"/>
      <c r="C61" s="82"/>
      <c r="D61" s="122" t="s">
        <v>8</v>
      </c>
      <c r="E61" s="26"/>
    </row>
    <row r="62" customHeight="1" spans="1:5">
      <c r="A62" s="83"/>
      <c r="B62" s="84" t="s">
        <v>35</v>
      </c>
      <c r="C62" s="85">
        <f t="shared" ref="C62" si="3">SUM(C56:C61)</f>
        <v>0</v>
      </c>
      <c r="D62" s="86">
        <f>IF(C62&gt;10,10,C62)</f>
        <v>0</v>
      </c>
      <c r="E62" s="26"/>
    </row>
    <row r="63" customHeight="1" spans="1:5">
      <c r="A63" s="87"/>
      <c r="B63" s="84" t="s">
        <v>5</v>
      </c>
      <c r="C63" s="85" t="str">
        <f>IF(D62=0,"不符合","符合")</f>
        <v>不符合</v>
      </c>
      <c r="D63" s="86" t="str">
        <f>IF(C63="符合","1","0")</f>
        <v>0</v>
      </c>
      <c r="E63" s="26"/>
    </row>
    <row r="64" customHeight="1" spans="1:5">
      <c r="A64" s="80" t="s">
        <v>40</v>
      </c>
      <c r="B64" s="81"/>
      <c r="C64" s="82"/>
      <c r="D64" s="122" t="s">
        <v>8</v>
      </c>
      <c r="E64" s="26"/>
    </row>
    <row r="65" customHeight="1" spans="1:5">
      <c r="A65" s="83"/>
      <c r="B65" s="81"/>
      <c r="C65" s="82"/>
      <c r="D65" s="122" t="s">
        <v>8</v>
      </c>
      <c r="E65" s="26"/>
    </row>
    <row r="66" customHeight="1" spans="1:5">
      <c r="A66" s="83"/>
      <c r="B66" s="81"/>
      <c r="C66" s="82"/>
      <c r="D66" s="122" t="s">
        <v>8</v>
      </c>
      <c r="E66" s="26"/>
    </row>
    <row r="67" customHeight="1" spans="1:5">
      <c r="A67" s="83"/>
      <c r="B67" s="81"/>
      <c r="C67" s="82"/>
      <c r="D67" s="122" t="s">
        <v>8</v>
      </c>
      <c r="E67" s="26"/>
    </row>
    <row r="68" customHeight="1" spans="1:5">
      <c r="A68" s="83"/>
      <c r="B68" s="81"/>
      <c r="C68" s="82"/>
      <c r="D68" s="122" t="s">
        <v>8</v>
      </c>
      <c r="E68" s="26"/>
    </row>
    <row r="69" customHeight="1" spans="1:5">
      <c r="A69" s="83"/>
      <c r="B69" s="81"/>
      <c r="C69" s="82"/>
      <c r="D69" s="122" t="s">
        <v>8</v>
      </c>
      <c r="E69" s="26"/>
    </row>
    <row r="70" customHeight="1" spans="1:5">
      <c r="A70" s="83"/>
      <c r="B70" s="84" t="s">
        <v>35</v>
      </c>
      <c r="C70" s="85">
        <f t="shared" ref="C70" si="4">SUM(C64:C69)</f>
        <v>0</v>
      </c>
      <c r="D70" s="86">
        <f t="shared" ref="D70" si="5">IF(C70&gt;15,15,C70)</f>
        <v>0</v>
      </c>
      <c r="E70" s="26"/>
    </row>
    <row r="71" customHeight="1" spans="1:5">
      <c r="A71" s="87"/>
      <c r="B71" s="84" t="s">
        <v>5</v>
      </c>
      <c r="C71" s="85" t="str">
        <f>IF(D70=0,"不符合","符合")</f>
        <v>不符合</v>
      </c>
      <c r="D71" s="86" t="str">
        <f>IF(C71="符合","1","0")</f>
        <v>0</v>
      </c>
      <c r="E71" s="26"/>
    </row>
    <row r="72" ht="45" customHeight="1" spans="1:5">
      <c r="A72" s="88" t="s">
        <v>41</v>
      </c>
      <c r="B72" s="89"/>
      <c r="C72" s="90"/>
      <c r="D72" s="91">
        <f>D71+D63+D55+D47+D38+D29</f>
        <v>0</v>
      </c>
      <c r="E72" s="26"/>
    </row>
    <row r="73" customHeight="1" spans="1:5">
      <c r="A73" s="60" t="s">
        <v>42</v>
      </c>
      <c r="B73" s="61" t="s">
        <v>31</v>
      </c>
      <c r="C73" s="92" t="s">
        <v>33</v>
      </c>
      <c r="D73" s="93"/>
      <c r="E73" s="26"/>
    </row>
    <row r="74" customHeight="1" spans="1:5">
      <c r="A74" s="94" t="s">
        <v>43</v>
      </c>
      <c r="B74" s="72" t="s">
        <v>16</v>
      </c>
      <c r="C74" s="95"/>
      <c r="D74" s="96"/>
      <c r="E74" s="26"/>
    </row>
    <row r="75" customHeight="1" spans="1:5">
      <c r="A75" s="97" t="s">
        <v>22</v>
      </c>
      <c r="B75" s="81"/>
      <c r="C75" s="98"/>
      <c r="D75" s="99"/>
      <c r="E75" s="26"/>
    </row>
    <row r="76" customHeight="1" spans="1:5">
      <c r="A76" s="97" t="s">
        <v>44</v>
      </c>
      <c r="B76" s="123" t="s">
        <v>8</v>
      </c>
      <c r="C76" s="100"/>
      <c r="D76" s="101"/>
      <c r="E76" s="26"/>
    </row>
    <row r="77" customHeight="1" spans="1:5">
      <c r="A77" s="97" t="s">
        <v>45</v>
      </c>
      <c r="B77" s="81"/>
      <c r="C77" s="82"/>
      <c r="D77" s="102">
        <f>MAX(C77:C78)</f>
        <v>0</v>
      </c>
      <c r="E77" s="26"/>
    </row>
    <row r="78" customHeight="1" spans="1:5">
      <c r="A78" s="97" t="s">
        <v>46</v>
      </c>
      <c r="B78" s="81"/>
      <c r="C78" s="82"/>
      <c r="D78" s="103"/>
      <c r="E78" s="26"/>
    </row>
    <row r="79" customHeight="1" spans="1:5">
      <c r="A79" s="60" t="s">
        <v>47</v>
      </c>
      <c r="B79" s="61" t="s">
        <v>31</v>
      </c>
      <c r="C79" s="62" t="s">
        <v>32</v>
      </c>
      <c r="D79" s="62" t="s">
        <v>33</v>
      </c>
      <c r="E79" s="26"/>
    </row>
    <row r="80" ht="31.5" customHeight="1" spans="1:5">
      <c r="A80" s="104" t="s">
        <v>48</v>
      </c>
      <c r="B80" s="81"/>
      <c r="C80" s="105">
        <f>B80*0.5</f>
        <v>0</v>
      </c>
      <c r="D80" s="105"/>
      <c r="E80" s="26"/>
    </row>
    <row r="81" customHeight="1" spans="1:5">
      <c r="A81" s="97" t="s">
        <v>49</v>
      </c>
      <c r="B81" s="104"/>
      <c r="C81" s="106">
        <f>C82+C84+C86</f>
        <v>0.15</v>
      </c>
      <c r="D81" s="107" t="s">
        <v>50</v>
      </c>
      <c r="E81" s="26"/>
    </row>
    <row r="82" s="53" customFormat="1" ht="16.5" customHeight="1" spans="1:5">
      <c r="A82" s="108" t="s">
        <v>51</v>
      </c>
      <c r="B82" s="109">
        <v>20</v>
      </c>
      <c r="C82" s="110">
        <f>B83/B82</f>
        <v>0.05</v>
      </c>
      <c r="D82" s="111"/>
      <c r="E82" s="62"/>
    </row>
    <row r="83" s="53" customFormat="1" ht="16.5" customHeight="1" spans="1:5">
      <c r="A83" s="108" t="s">
        <v>52</v>
      </c>
      <c r="B83" s="112">
        <v>1</v>
      </c>
      <c r="C83" s="124" t="s">
        <v>8</v>
      </c>
      <c r="D83" s="111"/>
      <c r="E83" s="62"/>
    </row>
    <row r="84" ht="16.5" customHeight="1" spans="1:5">
      <c r="A84" s="108" t="s">
        <v>53</v>
      </c>
      <c r="B84" s="109">
        <v>20</v>
      </c>
      <c r="C84" s="110">
        <f>B85/B84</f>
        <v>0.05</v>
      </c>
      <c r="D84" s="111"/>
      <c r="E84" s="26"/>
    </row>
    <row r="85" ht="16.5" customHeight="1" spans="1:5">
      <c r="A85" s="108" t="s">
        <v>54</v>
      </c>
      <c r="B85" s="112">
        <v>1</v>
      </c>
      <c r="C85" s="124" t="s">
        <v>8</v>
      </c>
      <c r="D85" s="111"/>
      <c r="E85" s="26"/>
    </row>
    <row r="86" ht="14.25" spans="1:5">
      <c r="A86" s="108" t="s">
        <v>55</v>
      </c>
      <c r="B86" s="109">
        <v>20</v>
      </c>
      <c r="C86" s="110">
        <f>B87/B86</f>
        <v>0.05</v>
      </c>
      <c r="D86" s="111"/>
      <c r="E86" s="26"/>
    </row>
    <row r="87" ht="14.25" spans="1:5">
      <c r="A87" s="108" t="s">
        <v>56</v>
      </c>
      <c r="B87" s="112">
        <v>1</v>
      </c>
      <c r="C87" s="124" t="s">
        <v>8</v>
      </c>
      <c r="D87" s="113"/>
      <c r="E87" s="26"/>
    </row>
    <row r="88" ht="27.75" customHeight="1" spans="1:5">
      <c r="A88" s="114" t="s">
        <v>57</v>
      </c>
      <c r="B88" s="81"/>
      <c r="C88" s="26">
        <f>B88*1</f>
        <v>0</v>
      </c>
      <c r="D88" s="26"/>
      <c r="E88" s="26"/>
    </row>
    <row r="89" customHeight="1" spans="1:5">
      <c r="A89" s="97" t="s">
        <v>58</v>
      </c>
      <c r="B89" s="115"/>
      <c r="C89" s="26"/>
      <c r="D89" s="26"/>
      <c r="E89" s="26"/>
    </row>
    <row r="90" customHeight="1" spans="1:5">
      <c r="A90" s="116" t="s">
        <v>59</v>
      </c>
      <c r="B90" s="117"/>
      <c r="C90" s="118"/>
      <c r="D90" s="118"/>
      <c r="E90" s="26"/>
    </row>
    <row r="91" s="55" customFormat="1" customHeight="1" spans="1:5">
      <c r="A91" s="119" t="s">
        <v>60</v>
      </c>
      <c r="B91" s="119" t="s">
        <v>61</v>
      </c>
      <c r="C91" s="119" t="s">
        <v>62</v>
      </c>
      <c r="D91" s="119" t="s">
        <v>63</v>
      </c>
      <c r="E91" s="41"/>
    </row>
    <row r="92" customHeight="1" spans="1:5">
      <c r="A92" s="120"/>
      <c r="B92" s="120"/>
      <c r="C92" s="120"/>
      <c r="D92" s="62">
        <f>IF(C92="国家级",1,IF(C92="省级",0.5,IF(C92="市级",0.2,IF(C92="校级",0.1,0))))</f>
        <v>0</v>
      </c>
      <c r="E92" s="26"/>
    </row>
    <row r="93" customHeight="1" spans="1:5">
      <c r="A93" s="120"/>
      <c r="B93" s="120"/>
      <c r="C93" s="120"/>
      <c r="D93" s="62">
        <f t="shared" ref="D93:D104" si="6">IF(C93="国家级",1,IF(C93="省级",0.5,IF(C93="市级",0.2,IF(C93="校级",0.1,0))))</f>
        <v>0</v>
      </c>
      <c r="E93" s="26"/>
    </row>
    <row r="94" customHeight="1" spans="1:5">
      <c r="A94" s="120"/>
      <c r="B94" s="120"/>
      <c r="C94" s="120"/>
      <c r="D94" s="62">
        <f t="shared" si="6"/>
        <v>0</v>
      </c>
      <c r="E94" s="26"/>
    </row>
    <row r="95" customHeight="1" spans="1:5">
      <c r="A95" s="120"/>
      <c r="B95" s="120"/>
      <c r="C95" s="120"/>
      <c r="D95" s="62">
        <f t="shared" si="6"/>
        <v>0</v>
      </c>
      <c r="E95" s="26"/>
    </row>
    <row r="96" customHeight="1" spans="1:5">
      <c r="A96" s="120"/>
      <c r="B96" s="120"/>
      <c r="C96" s="120"/>
      <c r="D96" s="62">
        <f t="shared" si="6"/>
        <v>0</v>
      </c>
      <c r="E96" s="26"/>
    </row>
    <row r="97" customHeight="1" spans="1:5">
      <c r="A97" s="120"/>
      <c r="B97" s="120"/>
      <c r="C97" s="120"/>
      <c r="D97" s="62">
        <f t="shared" si="6"/>
        <v>0</v>
      </c>
      <c r="E97" s="26"/>
    </row>
    <row r="98" customHeight="1" spans="1:5">
      <c r="A98" s="120"/>
      <c r="B98" s="120"/>
      <c r="C98" s="120"/>
      <c r="D98" s="62">
        <f t="shared" si="6"/>
        <v>0</v>
      </c>
      <c r="E98" s="26"/>
    </row>
    <row r="99" customHeight="1" spans="1:5">
      <c r="A99" s="120"/>
      <c r="B99" s="120"/>
      <c r="C99" s="120"/>
      <c r="D99" s="62">
        <f t="shared" si="6"/>
        <v>0</v>
      </c>
      <c r="E99" s="26"/>
    </row>
    <row r="100" customHeight="1" spans="1:5">
      <c r="A100" s="120"/>
      <c r="B100" s="120"/>
      <c r="C100" s="120"/>
      <c r="D100" s="62">
        <f t="shared" si="6"/>
        <v>0</v>
      </c>
      <c r="E100" s="26"/>
    </row>
    <row r="101" customHeight="1" spans="1:5">
      <c r="A101" s="120"/>
      <c r="B101" s="120"/>
      <c r="C101" s="120"/>
      <c r="D101" s="62">
        <f t="shared" si="6"/>
        <v>0</v>
      </c>
      <c r="E101" s="26"/>
    </row>
    <row r="102" customHeight="1" spans="1:5">
      <c r="A102" s="120"/>
      <c r="B102" s="120"/>
      <c r="C102" s="120"/>
      <c r="D102" s="62">
        <f t="shared" si="6"/>
        <v>0</v>
      </c>
      <c r="E102" s="26"/>
    </row>
    <row r="103" customHeight="1" spans="1:5">
      <c r="A103" s="120"/>
      <c r="B103" s="120"/>
      <c r="C103" s="120"/>
      <c r="D103" s="62">
        <f t="shared" si="6"/>
        <v>0</v>
      </c>
      <c r="E103" s="26"/>
    </row>
    <row r="104" customHeight="1" spans="1:5">
      <c r="A104" s="120"/>
      <c r="B104" s="120"/>
      <c r="C104" s="120"/>
      <c r="D104" s="62">
        <f t="shared" si="6"/>
        <v>0</v>
      </c>
      <c r="E104" s="26"/>
    </row>
    <row r="105" customHeight="1" spans="1:5">
      <c r="A105" s="116" t="s">
        <v>64</v>
      </c>
      <c r="B105" s="117"/>
      <c r="C105" s="118"/>
      <c r="D105" s="118"/>
      <c r="E105" s="26"/>
    </row>
    <row r="106" s="55" customFormat="1" customHeight="1" spans="1:5">
      <c r="A106" s="119" t="s">
        <v>60</v>
      </c>
      <c r="B106" s="119" t="s">
        <v>61</v>
      </c>
      <c r="C106" s="119" t="s">
        <v>62</v>
      </c>
      <c r="D106" s="119" t="s">
        <v>63</v>
      </c>
      <c r="E106" s="41"/>
    </row>
    <row r="107" customHeight="1" spans="1:5">
      <c r="A107" s="120"/>
      <c r="B107" s="120"/>
      <c r="C107" s="120"/>
      <c r="D107" s="62">
        <f>IF(C107="国家级",0.75,IF(C107="省级",0.25,IF(C107="市级",0.1,IF(C107="校级",0.05,0))))</f>
        <v>0</v>
      </c>
      <c r="E107" s="26"/>
    </row>
    <row r="108" customHeight="1" spans="1:5">
      <c r="A108" s="120"/>
      <c r="B108" s="120"/>
      <c r="C108" s="120"/>
      <c r="D108" s="62">
        <f t="shared" ref="D108:D121" si="7">IF(C108="国家级",0.75,IF(C108="省级",0.25,IF(C108="市级",0.1,IF(C108="校级",0.05,0))))</f>
        <v>0</v>
      </c>
      <c r="E108" s="26"/>
    </row>
    <row r="109" customHeight="1" spans="1:5">
      <c r="A109" s="120"/>
      <c r="B109" s="120"/>
      <c r="C109" s="120"/>
      <c r="D109" s="62">
        <f t="shared" si="7"/>
        <v>0</v>
      </c>
      <c r="E109" s="26"/>
    </row>
    <row r="110" customHeight="1" spans="1:5">
      <c r="A110" s="120"/>
      <c r="B110" s="120"/>
      <c r="C110" s="120"/>
      <c r="D110" s="62">
        <f t="shared" si="7"/>
        <v>0</v>
      </c>
      <c r="E110" s="26"/>
    </row>
    <row r="111" customHeight="1" spans="1:5">
      <c r="A111" s="120"/>
      <c r="B111" s="120"/>
      <c r="C111" s="120"/>
      <c r="D111" s="62">
        <f t="shared" si="7"/>
        <v>0</v>
      </c>
      <c r="E111" s="26"/>
    </row>
    <row r="112" customHeight="1" spans="1:5">
      <c r="A112" s="120"/>
      <c r="B112" s="120"/>
      <c r="C112" s="120"/>
      <c r="D112" s="62">
        <f t="shared" si="7"/>
        <v>0</v>
      </c>
      <c r="E112" s="26"/>
    </row>
    <row r="113" customHeight="1" spans="1:5">
      <c r="A113" s="120"/>
      <c r="B113" s="120"/>
      <c r="C113" s="120"/>
      <c r="D113" s="62">
        <f t="shared" si="7"/>
        <v>0</v>
      </c>
      <c r="E113" s="26"/>
    </row>
    <row r="114" customHeight="1" spans="1:5">
      <c r="A114" s="120"/>
      <c r="B114" s="120"/>
      <c r="C114" s="120"/>
      <c r="D114" s="62">
        <f t="shared" si="7"/>
        <v>0</v>
      </c>
      <c r="E114" s="26"/>
    </row>
    <row r="115" customHeight="1" spans="1:5">
      <c r="A115" s="120"/>
      <c r="B115" s="120"/>
      <c r="C115" s="120"/>
      <c r="D115" s="62">
        <f t="shared" si="7"/>
        <v>0</v>
      </c>
      <c r="E115" s="26"/>
    </row>
    <row r="116" customHeight="1" spans="1:5">
      <c r="A116" s="120"/>
      <c r="B116" s="120"/>
      <c r="C116" s="120"/>
      <c r="D116" s="62">
        <f t="shared" si="7"/>
        <v>0</v>
      </c>
      <c r="E116" s="26"/>
    </row>
    <row r="117" customHeight="1" spans="1:5">
      <c r="A117" s="120"/>
      <c r="B117" s="120"/>
      <c r="C117" s="120"/>
      <c r="D117" s="62">
        <f t="shared" si="7"/>
        <v>0</v>
      </c>
      <c r="E117" s="26"/>
    </row>
    <row r="118" customHeight="1" spans="1:5">
      <c r="A118" s="120"/>
      <c r="B118" s="120"/>
      <c r="C118" s="120"/>
      <c r="D118" s="62">
        <f t="shared" si="7"/>
        <v>0</v>
      </c>
      <c r="E118" s="26"/>
    </row>
    <row r="119" customHeight="1" spans="1:5">
      <c r="A119" s="120"/>
      <c r="B119" s="120"/>
      <c r="C119" s="120"/>
      <c r="D119" s="62">
        <f t="shared" si="7"/>
        <v>0</v>
      </c>
      <c r="E119" s="26"/>
    </row>
    <row r="120" customHeight="1" spans="1:5">
      <c r="A120" s="120"/>
      <c r="B120" s="120"/>
      <c r="C120" s="120"/>
      <c r="D120" s="62">
        <f t="shared" si="7"/>
        <v>0</v>
      </c>
      <c r="E120" s="26"/>
    </row>
    <row r="121" customHeight="1" spans="1:5">
      <c r="A121" s="120"/>
      <c r="B121" s="120"/>
      <c r="C121" s="120"/>
      <c r="D121" s="62">
        <f t="shared" si="7"/>
        <v>0</v>
      </c>
      <c r="E121" s="26"/>
    </row>
    <row r="122" customHeight="1" spans="1:5">
      <c r="A122" s="118" t="s">
        <v>65</v>
      </c>
      <c r="B122" s="118"/>
      <c r="C122" s="118"/>
      <c r="D122" s="118">
        <f>SUM(D92:D121)</f>
        <v>0</v>
      </c>
      <c r="E122" s="26"/>
    </row>
  </sheetData>
  <mergeCells count="33">
    <mergeCell ref="A1:E1"/>
    <mergeCell ref="A2:D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A72:B72"/>
    <mergeCell ref="C73:D73"/>
    <mergeCell ref="C74:D74"/>
    <mergeCell ref="C75:D75"/>
    <mergeCell ref="B76:D76"/>
    <mergeCell ref="A122:C122"/>
    <mergeCell ref="A21:A29"/>
    <mergeCell ref="A30:A38"/>
    <mergeCell ref="A39:A47"/>
    <mergeCell ref="A48:A55"/>
    <mergeCell ref="A56:A63"/>
    <mergeCell ref="A64:A71"/>
    <mergeCell ref="D77:D78"/>
    <mergeCell ref="D81:D87"/>
  </mergeCells>
  <dataValidations count="8">
    <dataValidation type="whole" operator="between" allowBlank="1" showInputMessage="1" showErrorMessage="1" sqref="B6">
      <formula1>1950</formula1>
      <formula2>2000</formula2>
    </dataValidation>
    <dataValidation type="whole" operator="between" allowBlank="1" showInputMessage="1" showErrorMessage="1" sqref="B7 B11 B15">
      <formula1>195001</formula1>
      <formula2>201412</formula2>
    </dataValidation>
    <dataValidation type="list" allowBlank="1" showInputMessage="1" showErrorMessage="1" sqref="B13">
      <formula1>"已认证,未认证"</formula1>
    </dataValidation>
    <dataValidation type="list" allowBlank="1" showInputMessage="1" showErrorMessage="1" sqref="B16">
      <formula1>"高中,中职,中职实习,初中,小学"</formula1>
    </dataValidation>
    <dataValidation type="list" allowBlank="1" showInputMessage="1" showErrorMessage="1" sqref="B74 B9:B10">
      <formula1>"研究生,本科,专科,中专或高中"</formula1>
    </dataValidation>
    <dataValidation type="list" allowBlank="1" showInputMessage="1" showErrorMessage="1" sqref="B17:B18">
      <formula1>"合格,不合格"</formula1>
    </dataValidation>
    <dataValidation type="whole" operator="between" allowBlank="1" showInputMessage="1" showErrorMessage="1" sqref="B82:B87">
      <formula1>0</formula1>
      <formula2>100</formula2>
    </dataValidation>
    <dataValidation type="list" allowBlank="1" showInputMessage="1" showErrorMessage="1" sqref="C92:C104 C107:C121">
      <formula1>"国家级,省级,市级,校级"</formula1>
    </dataValidation>
  </dataValidations>
  <pageMargins left="0.7" right="0.7" top="0.75" bottom="0.75" header="0.3" footer="0.3"/>
  <pageSetup paperSize="9" orientation="portrait"/>
  <headerFooter/>
  <rowBreaks count="2" manualBreakCount="2">
    <brk id="38" max="16383" man="1"/>
    <brk id="7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workbookViewId="0">
      <selection activeCell="F2" sqref="F2:G2"/>
    </sheetView>
  </sheetViews>
  <sheetFormatPr defaultColWidth="10.5" defaultRowHeight="21.75" customHeight="1" outlineLevelCol="6"/>
  <cols>
    <col min="1" max="3" width="13" style="1" customWidth="1"/>
    <col min="4" max="4" width="12.5" style="1" customWidth="1"/>
    <col min="5" max="5" width="6.625" style="1" customWidth="1"/>
    <col min="6" max="7" width="12.5" style="1" customWidth="1"/>
    <col min="8" max="16384" width="10.5" style="1"/>
  </cols>
  <sheetData>
    <row r="1" ht="82.5" customHeight="1" spans="1:7">
      <c r="A1" s="2" t="s">
        <v>66</v>
      </c>
      <c r="B1" s="3"/>
      <c r="C1" s="3"/>
      <c r="D1" s="3"/>
      <c r="E1" s="3"/>
      <c r="F1" s="3"/>
      <c r="G1" s="3"/>
    </row>
    <row r="2" ht="35.25" customHeight="1" spans="1:7">
      <c r="A2" s="4" t="s">
        <v>6</v>
      </c>
      <c r="B2" s="5" t="str">
        <f>审核表!B4</f>
        <v>张三</v>
      </c>
      <c r="C2" s="5"/>
      <c r="D2" s="6" t="s">
        <v>9</v>
      </c>
      <c r="E2" s="6"/>
      <c r="F2" s="7" t="str">
        <f>审核表!B5</f>
        <v>语文</v>
      </c>
      <c r="G2" s="8"/>
    </row>
    <row r="3" ht="35.25" customHeight="1" spans="1:7">
      <c r="A3" s="9" t="s">
        <v>67</v>
      </c>
      <c r="B3" s="10" t="str">
        <f>IF(C5+F3&gt;9,"基本满足","不满足")</f>
        <v>不满足</v>
      </c>
      <c r="C3" s="10"/>
      <c r="D3" s="11" t="s">
        <v>68</v>
      </c>
      <c r="E3" s="12"/>
      <c r="F3" s="13">
        <f>审核表!D72</f>
        <v>0</v>
      </c>
      <c r="G3" s="14"/>
    </row>
    <row r="4" ht="35.25" customHeight="1" spans="1:7">
      <c r="A4" s="15" t="s">
        <v>69</v>
      </c>
      <c r="B4" s="16">
        <f>F12+C17+G14</f>
        <v>0.15</v>
      </c>
      <c r="C4" s="16"/>
      <c r="D4" s="17" t="s">
        <v>70</v>
      </c>
      <c r="E4" s="17"/>
      <c r="F4" s="18">
        <f>G12+C17+G16</f>
        <v>0.15</v>
      </c>
      <c r="G4" s="19"/>
    </row>
    <row r="5" ht="29.25" customHeight="1" spans="1:7">
      <c r="A5" s="20" t="s">
        <v>3</v>
      </c>
      <c r="B5" s="21"/>
      <c r="C5" s="22">
        <f>SUM(C6:C12)</f>
        <v>7</v>
      </c>
      <c r="D5" s="20" t="s">
        <v>30</v>
      </c>
      <c r="E5" s="21"/>
      <c r="F5" s="23" t="s">
        <v>32</v>
      </c>
      <c r="G5" s="24" t="s">
        <v>33</v>
      </c>
    </row>
    <row r="6" ht="29.25" customHeight="1" spans="1:7">
      <c r="A6" s="25" t="s">
        <v>71</v>
      </c>
      <c r="B6" s="26" t="str">
        <f>审核表!C8</f>
        <v>学历合格</v>
      </c>
      <c r="C6" s="27">
        <f>IF(B6="学历合格",1,0)</f>
        <v>1</v>
      </c>
      <c r="D6" s="25" t="s">
        <v>72</v>
      </c>
      <c r="E6" s="26"/>
      <c r="F6" s="26">
        <f>审核表!C28</f>
        <v>0</v>
      </c>
      <c r="G6" s="27">
        <f>审核表!D28</f>
        <v>0</v>
      </c>
    </row>
    <row r="7" ht="29.25" customHeight="1" spans="1:7">
      <c r="A7" s="25" t="s">
        <v>73</v>
      </c>
      <c r="B7" s="26" t="str">
        <f>审核表!C13</f>
        <v>认证正常</v>
      </c>
      <c r="C7" s="27">
        <f>IF(B7="不得申报",0,1)</f>
        <v>1</v>
      </c>
      <c r="D7" s="28" t="s">
        <v>74</v>
      </c>
      <c r="E7" s="29"/>
      <c r="F7" s="26">
        <f>审核表!C37</f>
        <v>0</v>
      </c>
      <c r="G7" s="27">
        <f>审核表!D37</f>
        <v>0</v>
      </c>
    </row>
    <row r="8" ht="29.25" customHeight="1" spans="1:7">
      <c r="A8" s="25" t="s">
        <v>75</v>
      </c>
      <c r="B8" s="26" t="str">
        <f>审核表!C14</f>
        <v>年限符合</v>
      </c>
      <c r="C8" s="27">
        <f>IF(B8="年限符合",1,0)</f>
        <v>1</v>
      </c>
      <c r="D8" s="28" t="s">
        <v>76</v>
      </c>
      <c r="E8" s="29"/>
      <c r="F8" s="26">
        <f>审核表!C46</f>
        <v>0</v>
      </c>
      <c r="G8" s="27">
        <f>审核表!D46</f>
        <v>0</v>
      </c>
    </row>
    <row r="9" ht="29.25" customHeight="1" spans="1:7">
      <c r="A9" s="25" t="s">
        <v>77</v>
      </c>
      <c r="B9" s="26" t="str">
        <f>审核表!C16</f>
        <v>教师证合格</v>
      </c>
      <c r="C9" s="27">
        <f>IF(B9="教师证合格",1,0)</f>
        <v>1</v>
      </c>
      <c r="D9" s="28" t="s">
        <v>78</v>
      </c>
      <c r="E9" s="29"/>
      <c r="F9" s="26">
        <f>审核表!C54</f>
        <v>0</v>
      </c>
      <c r="G9" s="27">
        <f>审核表!D54</f>
        <v>0</v>
      </c>
    </row>
    <row r="10" ht="29.25" customHeight="1" spans="1:7">
      <c r="A10" s="25" t="s">
        <v>79</v>
      </c>
      <c r="B10" s="26" t="str">
        <f>审核表!C17</f>
        <v>继教教育合格</v>
      </c>
      <c r="C10" s="27">
        <f>IF(B10="继教教育合格",1,0)</f>
        <v>1</v>
      </c>
      <c r="D10" s="28" t="s">
        <v>80</v>
      </c>
      <c r="E10" s="29"/>
      <c r="F10" s="26">
        <f>审核表!C62</f>
        <v>0</v>
      </c>
      <c r="G10" s="27">
        <f>审核表!D62</f>
        <v>0</v>
      </c>
    </row>
    <row r="11" ht="29.25" customHeight="1" spans="1:7">
      <c r="A11" s="25" t="s">
        <v>81</v>
      </c>
      <c r="B11" s="26" t="str">
        <f>审核表!C18</f>
        <v>师德考核合格</v>
      </c>
      <c r="C11" s="27">
        <f>IF(B11="师德考核合格",1,0)</f>
        <v>1</v>
      </c>
      <c r="D11" s="28" t="s">
        <v>82</v>
      </c>
      <c r="E11" s="29"/>
      <c r="F11" s="26">
        <f>审核表!C70</f>
        <v>0</v>
      </c>
      <c r="G11" s="27">
        <f>审核表!D70</f>
        <v>0</v>
      </c>
    </row>
    <row r="12" ht="29.25" customHeight="1" spans="1:7">
      <c r="A12" s="30" t="s">
        <v>83</v>
      </c>
      <c r="B12" s="31" t="str">
        <f>审核表!C19</f>
        <v>符合</v>
      </c>
      <c r="C12" s="32">
        <f>IF(B12="符合",1,0)</f>
        <v>1</v>
      </c>
      <c r="D12" s="33" t="s">
        <v>65</v>
      </c>
      <c r="E12" s="34"/>
      <c r="F12" s="35">
        <f>SUM(F6:F11)</f>
        <v>0</v>
      </c>
      <c r="G12" s="36">
        <f>SUM(G6:G11)</f>
        <v>0</v>
      </c>
    </row>
    <row r="13" ht="29.25" customHeight="1" spans="1:7">
      <c r="A13" s="20" t="s">
        <v>42</v>
      </c>
      <c r="B13" s="21"/>
      <c r="C13" s="24" t="s">
        <v>33</v>
      </c>
      <c r="D13" s="20" t="s">
        <v>84</v>
      </c>
      <c r="E13" s="21"/>
      <c r="F13" s="23" t="s">
        <v>33</v>
      </c>
      <c r="G13" s="37" t="s">
        <v>85</v>
      </c>
    </row>
    <row r="14" ht="29.25" customHeight="1" spans="1:7">
      <c r="A14" s="38" t="s">
        <v>43</v>
      </c>
      <c r="B14" s="39"/>
      <c r="C14" s="27">
        <f>审核表!C74</f>
        <v>0</v>
      </c>
      <c r="D14" s="40" t="s">
        <v>86</v>
      </c>
      <c r="E14" s="41"/>
      <c r="F14" s="26">
        <f>审核表!C80</f>
        <v>0</v>
      </c>
      <c r="G14" s="42">
        <f>F14+F15+F16+F17</f>
        <v>0.15</v>
      </c>
    </row>
    <row r="15" ht="29.25" customHeight="1" spans="1:7">
      <c r="A15" s="43" t="s">
        <v>22</v>
      </c>
      <c r="B15" s="44"/>
      <c r="C15" s="27">
        <f>审核表!C75</f>
        <v>0</v>
      </c>
      <c r="D15" s="45" t="s">
        <v>49</v>
      </c>
      <c r="E15" s="41"/>
      <c r="F15" s="26">
        <f>审核表!C81</f>
        <v>0.15</v>
      </c>
      <c r="G15" s="42" t="s">
        <v>87</v>
      </c>
    </row>
    <row r="16" ht="29.25" customHeight="1" spans="1:7">
      <c r="A16" s="43" t="s">
        <v>44</v>
      </c>
      <c r="B16" s="44"/>
      <c r="C16" s="27">
        <f>审核表!D77</f>
        <v>0</v>
      </c>
      <c r="D16" s="45" t="s">
        <v>88</v>
      </c>
      <c r="E16" s="41"/>
      <c r="F16" s="26">
        <f>审核表!C88</f>
        <v>0</v>
      </c>
      <c r="G16" s="46">
        <f>IF(G14&gt;15,15,G14)</f>
        <v>0.15</v>
      </c>
    </row>
    <row r="17" ht="29.25" customHeight="1" spans="1:7">
      <c r="A17" s="47" t="s">
        <v>65</v>
      </c>
      <c r="B17" s="35"/>
      <c r="C17" s="36">
        <f>SUM(C14:C16)</f>
        <v>0</v>
      </c>
      <c r="D17" s="48" t="s">
        <v>58</v>
      </c>
      <c r="E17" s="49"/>
      <c r="F17" s="31">
        <f>审核表!D122</f>
        <v>0</v>
      </c>
      <c r="G17" s="50"/>
    </row>
    <row r="18" ht="39" customHeight="1" spans="1:3">
      <c r="A18" s="51" t="s">
        <v>89</v>
      </c>
      <c r="B18" s="51"/>
      <c r="C18" s="51"/>
    </row>
    <row r="19" customHeight="1" spans="1:2">
      <c r="A19" s="52" t="s">
        <v>90</v>
      </c>
      <c r="B19" s="52"/>
    </row>
  </sheetData>
  <sheetProtection algorithmName="SHA-512" hashValue="pNT4lTxZmOnfQubH9et06brCkyUKsh8BerDqPQe13lR9k7HcUW7E2Fk4lh8vCLsFNvtDCulWrEkiR8w6QIi1yA==" saltValue="/f/TV1Q3BOuUDHIFyMoTDw==" spinCount="100000" sheet="1" objects="1"/>
  <mergeCells count="32">
    <mergeCell ref="A1:G1"/>
    <mergeCell ref="B2:C2"/>
    <mergeCell ref="D2:E2"/>
    <mergeCell ref="F2:G2"/>
    <mergeCell ref="B3:C3"/>
    <mergeCell ref="D3:E3"/>
    <mergeCell ref="F3:G3"/>
    <mergeCell ref="B4:C4"/>
    <mergeCell ref="D4:E4"/>
    <mergeCell ref="F4:G4"/>
    <mergeCell ref="A5:B5"/>
    <mergeCell ref="D5:E5"/>
    <mergeCell ref="D6:E6"/>
    <mergeCell ref="D7:E7"/>
    <mergeCell ref="D8:E8"/>
    <mergeCell ref="D9:E9"/>
    <mergeCell ref="D10:E10"/>
    <mergeCell ref="D11:E11"/>
    <mergeCell ref="D12:E12"/>
    <mergeCell ref="A13:B13"/>
    <mergeCell ref="D13:E13"/>
    <mergeCell ref="A14:B14"/>
    <mergeCell ref="D14:E14"/>
    <mergeCell ref="A15:B15"/>
    <mergeCell ref="D15:E15"/>
    <mergeCell ref="A16:B16"/>
    <mergeCell ref="D16:E16"/>
    <mergeCell ref="A17:B17"/>
    <mergeCell ref="D17:E17"/>
    <mergeCell ref="A18:C18"/>
    <mergeCell ref="A19:B19"/>
    <mergeCell ref="G16:G17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审核表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Niky</dc:creator>
  <cp:lastModifiedBy>Lenovo</cp:lastModifiedBy>
  <dcterms:created xsi:type="dcterms:W3CDTF">2015-06-05T18:19:00Z</dcterms:created>
  <cp:lastPrinted>2024-08-16T08:02:00Z</cp:lastPrinted>
  <dcterms:modified xsi:type="dcterms:W3CDTF">2025-08-14T04:58:58Z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37DF9FFB8FD94F83A817EC4CB9ED1550_12</vt:lpwstr>
  </property>
  <property fmtid="{D5CDD505-2E9C-101B-9397-08002B2CF9AE}" pid="3" name="KSOProductBuildVer">
    <vt:lpwstr>2052-12.1.0.21915</vt:lpwstr>
  </property>
</Properties>
</file>